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<sst xmlns="http://schemas.openxmlformats.org/spreadsheetml/2006/main" count="71" uniqueCount="71">
  <si>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Sail Area</t>
  </si>
  <si>
    <t>I</t>
  </si>
  <si>
    <t>P</t>
  </si>
  <si>
    <t>J</t>
  </si>
  <si>
    <t>E</t>
  </si>
  <si>
    <t>LWL</t>
  </si>
  <si>
    <t>Draft</t>
  </si>
  <si>
    <t>Disp</t>
  </si>
  <si>
    <t>SA/D</t>
  </si>
  <si>
    <t>Boat</t>
  </si>
  <si>
    <t>Auxilliary Power</t>
  </si>
  <si>
    <t>LP Adjustment</t>
  </si>
  <si>
    <t>Spinnaker Adjustment</t>
  </si>
  <si>
    <t>Recreational Adjustment</t>
  </si>
  <si>
    <t>Cruising Handicap (A staysail is allowed on a normal cutter rig. The cutter rig staysail must be used up wind. As only one headsail at a time may be flown by a sloop, a staysail shall not be flown by a sloop.)</t>
  </si>
  <si>
    <t xml:space="preserve">Assymmetrical Spinnaker
SL = average of SLU and SLE (Does not apply to boats where this spinnaker is standard.  
Maximum width = 1.8 x JC (Does not apply to boats where this spinnaker is standard. Sport boats are handicapped with the largest class spinnaker.  
Minimum mid girth, mid leech to closest luff point = .75 x max width 
Boats that have an asymmetric spinnaker as standard will be handicapped in the class configuration. Variations
from the class standard will have a handicap adjustment </t>
  </si>
  <si>
    <t>CD32C Realization</t>
  </si>
  <si>
    <t>CD30C</t>
  </si>
  <si>
    <t>CD330</t>
  </si>
  <si>
    <t>Base PHRF Ratings
Based on PHRF of New England Handicap Adjustments (May 2001)</t>
  </si>
  <si>
    <t>Typhoon Senior</t>
  </si>
  <si>
    <t>CD26</t>
  </si>
  <si>
    <t>CD28</t>
  </si>
  <si>
    <t>Adjusted Hndicap Rating</t>
  </si>
  <si>
    <t>CD300MS</t>
  </si>
  <si>
    <r>
      <t xml:space="preserve">Three bladed solid propeller in an aperture
</t>
    </r>
    <r>
      <rPr>
        <b/>
        <sz val="10"/>
        <rFont val="Arial"/>
        <family val="2"/>
      </rPr>
      <t>ADD 3</t>
    </r>
  </si>
  <si>
    <r>
      <t xml:space="preserve">Two bladed feathering propeller in an aperture
</t>
    </r>
    <r>
      <rPr>
        <b/>
        <sz val="10"/>
        <rFont val="Arial"/>
        <family val="2"/>
      </rPr>
      <t>SUBTRACT 3</t>
    </r>
  </si>
  <si>
    <r>
      <t xml:space="preserve">Three bladed feathering propeller in an aperture
</t>
    </r>
    <r>
      <rPr>
        <b/>
        <sz val="10"/>
        <rFont val="Arial"/>
        <family val="2"/>
      </rPr>
      <t>NO CHANGE</t>
    </r>
  </si>
  <si>
    <r>
      <t xml:space="preserve">152.1 - 160%
</t>
    </r>
    <r>
      <rPr>
        <b/>
        <sz val="10"/>
        <rFont val="Arial"/>
        <family val="2"/>
      </rPr>
      <t>SUBTRACT 3</t>
    </r>
  </si>
  <si>
    <r>
      <t xml:space="preserve">160.1 - 170%
</t>
    </r>
    <r>
      <rPr>
        <b/>
        <sz val="10"/>
        <rFont val="Arial"/>
        <family val="2"/>
      </rPr>
      <t>SUBTRACT 6</t>
    </r>
  </si>
  <si>
    <r>
      <t xml:space="preserve">Over 170%
</t>
    </r>
    <r>
      <rPr>
        <b/>
        <sz val="10"/>
        <rFont val="Arial"/>
        <family val="2"/>
      </rPr>
      <t>SUBTRACT 9</t>
    </r>
  </si>
  <si>
    <r>
      <t xml:space="preserve">Pole length and/or spinnaker width excess (2 inch tolerance) </t>
    </r>
    <r>
      <rPr>
        <b/>
        <sz val="10"/>
        <rFont val="Arial"/>
        <family val="2"/>
      </rPr>
      <t>SUBTRACT 3</t>
    </r>
    <r>
      <rPr>
        <sz val="10"/>
        <rFont val="Arial"/>
        <family val="0"/>
      </rPr>
      <t xml:space="preserve"> per 10%</t>
    </r>
  </si>
  <si>
    <r>
      <t xml:space="preserve">Spinnaker halyard height (ISP) greater than I </t>
    </r>
    <r>
      <rPr>
        <b/>
        <sz val="10"/>
        <rFont val="Arial"/>
        <family val="2"/>
      </rPr>
      <t>SUBTRACT 3</t>
    </r>
    <r>
      <rPr>
        <sz val="10"/>
        <rFont val="Arial"/>
        <family val="0"/>
      </rPr>
      <t xml:space="preserve"> per 8% increase</t>
    </r>
  </si>
  <si>
    <r>
      <t xml:space="preserve">Limited inventory, jib roller furling, polyester and mylar only in working sails, no exotic sail materials such as kevlar, spectra, technora, etc.  A maximum of:  One nylon spinnaker;  One jib with Lp &gt; 110% ;  One jib with Lp =&lt; 110%
</t>
    </r>
    <r>
      <rPr>
        <b/>
        <sz val="10"/>
        <rFont val="Arial"/>
        <family val="2"/>
      </rPr>
      <t>ADD 6</t>
    </r>
  </si>
  <si>
    <r>
      <t xml:space="preserve">Normal masthead rig 
</t>
    </r>
    <r>
      <rPr>
        <b/>
        <sz val="10"/>
        <rFont val="Arial"/>
        <family val="2"/>
      </rPr>
      <t>ADD 12</t>
    </r>
  </si>
  <si>
    <r>
      <t xml:space="preserve">Normal fractional rig 
</t>
    </r>
    <r>
      <rPr>
        <b/>
        <sz val="10"/>
        <rFont val="Arial"/>
        <family val="2"/>
      </rPr>
      <t>ADD 6</t>
    </r>
  </si>
  <si>
    <r>
      <t xml:space="preserve">15/16s rig (I is greater than P, but not masthead) 
</t>
    </r>
    <r>
      <rPr>
        <b/>
        <sz val="10"/>
        <rFont val="Arial"/>
        <family val="2"/>
      </rPr>
      <t>ADD 9</t>
    </r>
  </si>
  <si>
    <r>
      <t xml:space="preserve">Fractional rig with ISP greater than 1.01 times IM
</t>
    </r>
    <r>
      <rPr>
        <b/>
        <sz val="10"/>
        <rFont val="Arial"/>
        <family val="2"/>
      </rPr>
      <t>ADD 9</t>
    </r>
  </si>
  <si>
    <r>
      <t xml:space="preserve">SPL &gt; J but Whisker pole length = J
</t>
    </r>
    <r>
      <rPr>
        <b/>
        <sz val="10"/>
        <rFont val="Arial"/>
        <family val="2"/>
      </rPr>
      <t>ADD 3</t>
    </r>
  </si>
  <si>
    <r>
      <t xml:space="preserve">If part of standard boat configuration
</t>
    </r>
    <r>
      <rPr>
        <b/>
        <sz val="10"/>
        <rFont val="Arial"/>
        <family val="2"/>
      </rPr>
      <t>ADD Zero</t>
    </r>
  </si>
  <si>
    <r>
      <t xml:space="preserve">In addition to a symmetrical spinnaker
</t>
    </r>
    <r>
      <rPr>
        <b/>
        <sz val="10"/>
        <rFont val="Arial"/>
        <family val="2"/>
      </rPr>
      <t>SUBTRACT 3</t>
    </r>
  </si>
  <si>
    <r>
      <t xml:space="preserve">If only spinnaker on boat and flown from bow without pole or sprit.  (This credit is lost if the spinnaker is used with a pole.)
</t>
    </r>
    <r>
      <rPr>
        <b/>
        <sz val="10"/>
        <rFont val="Arial"/>
        <family val="2"/>
      </rPr>
      <t>ADD 9</t>
    </r>
  </si>
  <si>
    <r>
      <t xml:space="preserve">If sprit added to conventional boat
</t>
    </r>
    <r>
      <rPr>
        <b/>
        <sz val="10"/>
        <rFont val="Arial"/>
        <family val="2"/>
      </rPr>
      <t>SUBTRACT 3</t>
    </r>
    <r>
      <rPr>
        <sz val="10"/>
        <rFont val="Arial"/>
        <family val="0"/>
      </rPr>
      <t xml:space="preserve"> per 10% J increase</t>
    </r>
  </si>
  <si>
    <r>
      <t xml:space="preserve">Largest LP 135% or less (cruising canvas)
</t>
    </r>
    <r>
      <rPr>
        <b/>
        <sz val="10"/>
        <rFont val="Arial"/>
        <family val="2"/>
      </rPr>
      <t>ADD 3</t>
    </r>
  </si>
  <si>
    <r>
      <t xml:space="preserve">LP 135% or less, but not if small jib standard
</t>
    </r>
    <r>
      <rPr>
        <b/>
        <sz val="10"/>
        <rFont val="Arial"/>
        <family val="2"/>
      </rPr>
      <t>ADD 3</t>
    </r>
  </si>
  <si>
    <t>Typhoon Daysailer</t>
  </si>
  <si>
    <t>Typhoon Weekender</t>
  </si>
  <si>
    <t>CD22</t>
  </si>
  <si>
    <t>CD25D</t>
  </si>
  <si>
    <t>CD27</t>
  </si>
  <si>
    <t>Base PHRF Rating</t>
  </si>
  <si>
    <t>CD30K</t>
  </si>
  <si>
    <t>CD33</t>
  </si>
  <si>
    <t>CD36C</t>
  </si>
  <si>
    <t>CD32</t>
  </si>
  <si>
    <t>EY</t>
  </si>
  <si>
    <t>PY</t>
  </si>
  <si>
    <t>CD30MKII</t>
  </si>
  <si>
    <t>CD30MKII Machts Nichts</t>
  </si>
  <si>
    <t>CD36C Journey's End</t>
  </si>
  <si>
    <t>CD30C Madness III</t>
  </si>
  <si>
    <t>(PHRF Time-on Distance Allowance = Difference Between Two Handicaps X Length of Race Course in Miles)</t>
  </si>
  <si>
    <t>CD31</t>
  </si>
  <si>
    <t>CD270</t>
  </si>
  <si>
    <t>CD40</t>
  </si>
  <si>
    <t>CD36K</t>
  </si>
  <si>
    <t>Intrepid 28</t>
  </si>
  <si>
    <t>Intrepid 9M</t>
  </si>
  <si>
    <t>Intrepid 35</t>
  </si>
  <si>
    <t>Intrepid 40</t>
  </si>
  <si>
    <t>CD45K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</si>
</sst>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wrapText="1"/>
    </xf>
    <xf numFmtId="1" fontId="1" fillId="0" borderId="0" xfId="0" applyNumberFormat="1" applyFont="1" applyAlignment="1">
      <alignment/>
    </xf>
    <xf numFmtId="1" fontId="1" fillId="0" borderId="17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pane xSplit="2805" ySplit="5625" topLeftCell="B4" activePane="topLeft" state="split"/>
      <selection pane="topLeft" activeCell="A1" sqref="A1:M1"/>
      <selection pane="topRight" activeCell="N2" sqref="N2"/>
      <selection pane="bottomLeft" activeCell="A4" sqref="A4"/>
      <selection pane="bottomRight" activeCell="L24" sqref="L24"/>
    </sheetView>
  </sheetViews>
  <sheetFormatPr defaultColWidth="9.140625" defaultRowHeight="12.75"/>
  <cols>
    <col min="1" max="1" width="23.00390625" style="0" customWidth="1"/>
    <col min="13" max="14" width="12.140625" style="0" customWidth="1"/>
    <col min="16" max="16" width="13.57421875" style="0" customWidth="1"/>
    <col min="17" max="17" width="12.00390625" style="0" customWidth="1"/>
    <col min="18" max="18" width="12.8515625" style="0" customWidth="1"/>
    <col min="19" max="19" width="12.7109375" style="0" customWidth="1"/>
    <col min="20" max="20" width="12.57421875" style="0" customWidth="1"/>
    <col min="22" max="22" width="10.8515625" style="0" customWidth="1"/>
    <col min="23" max="23" width="12.28125" style="0" customWidth="1"/>
    <col min="24" max="24" width="31.8515625" style="0" customWidth="1"/>
    <col min="25" max="25" width="12.00390625" style="0" customWidth="1"/>
    <col min="26" max="26" width="12.140625" style="0" customWidth="1"/>
    <col min="27" max="27" width="13.7109375" style="0" customWidth="1"/>
    <col min="28" max="28" width="13.28125" style="0" customWidth="1"/>
    <col min="29" max="29" width="14.7109375" style="0" customWidth="1"/>
    <col min="30" max="30" width="11.8515625" style="0" customWidth="1"/>
    <col min="31" max="31" width="14.28125" style="0" customWidth="1"/>
    <col min="32" max="32" width="13.00390625" style="0" customWidth="1"/>
    <col min="33" max="33" width="18.140625" style="0" customWidth="1"/>
    <col min="34" max="34" width="18.00390625" style="0" customWidth="1"/>
    <col min="35" max="35" width="13.421875" style="0" customWidth="1"/>
  </cols>
  <sheetData>
    <row r="1" spans="1:14" ht="27.75" customHeight="1" thickBot="1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4"/>
    </row>
    <row r="2" spans="1:34" ht="111.75" customHeight="1" thickBot="1" thickTop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23" t="s">
        <v>10</v>
      </c>
      <c r="P2" s="20"/>
      <c r="Q2" s="21"/>
      <c r="R2" s="23" t="s">
        <v>11</v>
      </c>
      <c r="S2" s="20"/>
      <c r="T2" s="20"/>
      <c r="U2" s="21"/>
      <c r="V2" s="26" t="s">
        <v>12</v>
      </c>
      <c r="W2" s="27"/>
      <c r="X2" s="3" t="s">
        <v>13</v>
      </c>
      <c r="Y2" s="28" t="s">
        <v>14</v>
      </c>
      <c r="Z2" s="29"/>
      <c r="AA2" s="29"/>
      <c r="AB2" s="29"/>
      <c r="AC2" s="29"/>
      <c r="AD2" s="27"/>
      <c r="AE2" s="19" t="s">
        <v>15</v>
      </c>
      <c r="AF2" s="20"/>
      <c r="AG2" s="20"/>
      <c r="AH2" s="21"/>
    </row>
    <row r="3" spans="1:35" ht="129" thickBot="1" thickTop="1">
      <c r="A3" s="5" t="s">
        <v>9</v>
      </c>
      <c r="B3" s="6" t="s">
        <v>0</v>
      </c>
      <c r="C3" s="6" t="s">
        <v>7</v>
      </c>
      <c r="D3" s="6" t="s">
        <v>1</v>
      </c>
      <c r="E3" s="6" t="s">
        <v>2</v>
      </c>
      <c r="F3" s="6" t="s">
        <v>56</v>
      </c>
      <c r="G3" s="6" t="s">
        <v>3</v>
      </c>
      <c r="H3" s="6" t="s">
        <v>4</v>
      </c>
      <c r="I3" s="6" t="s">
        <v>55</v>
      </c>
      <c r="J3" s="6" t="s">
        <v>5</v>
      </c>
      <c r="K3" s="6" t="s">
        <v>6</v>
      </c>
      <c r="L3" s="6" t="s">
        <v>8</v>
      </c>
      <c r="M3" s="13" t="s">
        <v>50</v>
      </c>
      <c r="N3" s="7" t="s">
        <v>23</v>
      </c>
      <c r="O3" s="8" t="s">
        <v>25</v>
      </c>
      <c r="P3" s="9" t="s">
        <v>26</v>
      </c>
      <c r="Q3" s="10" t="s">
        <v>27</v>
      </c>
      <c r="R3" s="8" t="s">
        <v>28</v>
      </c>
      <c r="S3" s="9" t="s">
        <v>29</v>
      </c>
      <c r="T3" s="9" t="s">
        <v>30</v>
      </c>
      <c r="U3" s="10" t="s">
        <v>43</v>
      </c>
      <c r="V3" s="8" t="s">
        <v>31</v>
      </c>
      <c r="W3" s="10" t="s">
        <v>32</v>
      </c>
      <c r="X3" s="2" t="s">
        <v>33</v>
      </c>
      <c r="Y3" s="8" t="s">
        <v>34</v>
      </c>
      <c r="Z3" s="9" t="s">
        <v>35</v>
      </c>
      <c r="AA3" s="9" t="s">
        <v>36</v>
      </c>
      <c r="AB3" s="9" t="s">
        <v>37</v>
      </c>
      <c r="AC3" s="9" t="s">
        <v>44</v>
      </c>
      <c r="AD3" s="10" t="s">
        <v>38</v>
      </c>
      <c r="AE3" s="8" t="s">
        <v>39</v>
      </c>
      <c r="AF3" s="9" t="s">
        <v>40</v>
      </c>
      <c r="AG3" s="9" t="s">
        <v>41</v>
      </c>
      <c r="AH3" s="10" t="s">
        <v>42</v>
      </c>
      <c r="AI3" s="17"/>
    </row>
    <row r="4" spans="1:14" ht="13.5" thickTop="1">
      <c r="A4" t="s">
        <v>45</v>
      </c>
      <c r="B4">
        <f aca="true" t="shared" si="0" ref="B4:B22">0.5*(D4*G4)+0.5*(E4*H4)+0.5*(F4*I4)</f>
        <v>157.29155</v>
      </c>
      <c r="C4">
        <v>1900</v>
      </c>
      <c r="D4">
        <v>22.0833</v>
      </c>
      <c r="E4">
        <v>20</v>
      </c>
      <c r="G4">
        <v>7</v>
      </c>
      <c r="H4">
        <v>8</v>
      </c>
      <c r="J4">
        <v>13.5</v>
      </c>
      <c r="K4">
        <v>2.5833</v>
      </c>
      <c r="L4">
        <f aca="true" t="shared" si="1" ref="L4:L22">B4/((C4/64)^0.666)</f>
        <v>16.442632739922523</v>
      </c>
      <c r="M4" s="14">
        <f aca="true" t="shared" si="2" ref="M4:M22">610-8.36*(B4/C4^0.333)+0.0000511*(B4^2)-55*(E4/(G4+H4))-30.8*(J4^0.5)-602*(K4^2/B4)</f>
        <v>292.7877639892083</v>
      </c>
      <c r="N4" s="11">
        <f aca="true" t="shared" si="3" ref="N4:N9">M4+O4+P4+Q4+R4+S4+T4+U4+V4+W4+X4+Y4+Z4+AA4+AB4+AC4+AD4+AE4+AF4+AG4+AH4</f>
        <v>292.7877639892083</v>
      </c>
    </row>
    <row r="5" spans="1:14" ht="12.75">
      <c r="A5" t="s">
        <v>46</v>
      </c>
      <c r="B5">
        <f t="shared" si="0"/>
        <v>155.08953889</v>
      </c>
      <c r="C5">
        <v>2000</v>
      </c>
      <c r="D5">
        <v>19.0833</v>
      </c>
      <c r="E5">
        <v>22</v>
      </c>
      <c r="G5">
        <v>6.1666</v>
      </c>
      <c r="H5">
        <v>8.75</v>
      </c>
      <c r="J5">
        <v>13.9166</v>
      </c>
      <c r="K5">
        <v>2.5833</v>
      </c>
      <c r="L5">
        <f t="shared" si="1"/>
        <v>15.667957697224933</v>
      </c>
      <c r="M5" s="14">
        <f t="shared" si="2"/>
        <v>286.1401426928781</v>
      </c>
      <c r="N5" s="16">
        <f t="shared" si="3"/>
        <v>286.1401426928781</v>
      </c>
    </row>
    <row r="6" spans="1:14" ht="12.75">
      <c r="A6" t="s">
        <v>47</v>
      </c>
      <c r="B6">
        <f t="shared" si="0"/>
        <v>240</v>
      </c>
      <c r="C6">
        <v>3200</v>
      </c>
      <c r="D6">
        <v>28</v>
      </c>
      <c r="E6">
        <v>24</v>
      </c>
      <c r="G6">
        <v>9</v>
      </c>
      <c r="H6">
        <v>9.5</v>
      </c>
      <c r="J6">
        <v>16.25</v>
      </c>
      <c r="K6">
        <v>3</v>
      </c>
      <c r="L6">
        <f t="shared" si="1"/>
        <v>17.729529835724154</v>
      </c>
      <c r="M6" s="14">
        <f t="shared" si="2"/>
        <v>258.33625992971776</v>
      </c>
      <c r="N6" s="11">
        <f t="shared" si="3"/>
        <v>258.33625992971776</v>
      </c>
    </row>
    <row r="7" spans="1:14" ht="12.75">
      <c r="A7" t="s">
        <v>20</v>
      </c>
      <c r="B7">
        <f t="shared" si="0"/>
        <v>245.707875</v>
      </c>
      <c r="C7">
        <v>3300</v>
      </c>
      <c r="D7">
        <v>26</v>
      </c>
      <c r="E7">
        <v>27.5</v>
      </c>
      <c r="G7">
        <v>8.5</v>
      </c>
      <c r="H7">
        <v>9.8333</v>
      </c>
      <c r="J7">
        <v>16.5</v>
      </c>
      <c r="K7">
        <v>3.3333</v>
      </c>
      <c r="L7">
        <f t="shared" si="1"/>
        <v>17.7829846932329</v>
      </c>
      <c r="M7" s="14">
        <f t="shared" si="2"/>
        <v>239.90833542861947</v>
      </c>
      <c r="N7" s="11">
        <f t="shared" si="3"/>
        <v>239.90833542861947</v>
      </c>
    </row>
    <row r="8" spans="1:14" ht="12.75">
      <c r="A8" t="s">
        <v>48</v>
      </c>
      <c r="B8">
        <f t="shared" si="0"/>
        <v>303.65625</v>
      </c>
      <c r="C8">
        <v>5120</v>
      </c>
      <c r="D8">
        <v>32</v>
      </c>
      <c r="E8">
        <v>27.25</v>
      </c>
      <c r="G8">
        <v>10.25</v>
      </c>
      <c r="H8">
        <v>10.25</v>
      </c>
      <c r="J8">
        <v>19</v>
      </c>
      <c r="K8">
        <v>3.5</v>
      </c>
      <c r="L8">
        <f t="shared" si="1"/>
        <v>16.403038078240012</v>
      </c>
      <c r="M8" s="14">
        <f t="shared" si="2"/>
        <v>235.3550759437879</v>
      </c>
      <c r="N8" s="11">
        <f t="shared" si="3"/>
        <v>235.3550759437879</v>
      </c>
    </row>
    <row r="9" spans="1:14" ht="12.75">
      <c r="A9" t="s">
        <v>21</v>
      </c>
      <c r="B9">
        <f t="shared" si="0"/>
        <v>303.65625</v>
      </c>
      <c r="C9">
        <v>5300</v>
      </c>
      <c r="D9">
        <v>32</v>
      </c>
      <c r="E9">
        <v>27.25</v>
      </c>
      <c r="G9">
        <v>10.25</v>
      </c>
      <c r="H9">
        <v>10.25</v>
      </c>
      <c r="J9">
        <v>19.25</v>
      </c>
      <c r="K9">
        <v>3.5833</v>
      </c>
      <c r="L9">
        <f t="shared" si="1"/>
        <v>16.02988320010695</v>
      </c>
      <c r="M9" s="14">
        <f t="shared" si="2"/>
        <v>234.99472740402655</v>
      </c>
      <c r="N9" s="11">
        <f t="shared" si="3"/>
        <v>234.99472740402655</v>
      </c>
    </row>
    <row r="10" spans="1:14" ht="12.75">
      <c r="A10" t="s">
        <v>51</v>
      </c>
      <c r="B10">
        <f t="shared" si="0"/>
        <v>367.5</v>
      </c>
      <c r="C10">
        <v>10000</v>
      </c>
      <c r="D10">
        <v>33.75</v>
      </c>
      <c r="E10">
        <v>30</v>
      </c>
      <c r="G10">
        <v>12</v>
      </c>
      <c r="H10">
        <v>11</v>
      </c>
      <c r="J10">
        <v>22.8333</v>
      </c>
      <c r="K10">
        <v>4.1666</v>
      </c>
      <c r="L10">
        <f t="shared" si="1"/>
        <v>12.710809388820921</v>
      </c>
      <c r="M10" s="14">
        <f t="shared" si="2"/>
        <v>226.50664160954096</v>
      </c>
      <c r="N10" s="11">
        <f aca="true" t="shared" si="4" ref="N10:N16">M10+O10+P10+Q10+R10+S10+T10+U10+V10+W10+X10+Y10+Z10+AA10+AB10+AC10+AD10+AE10+AF10+AG10+AH10</f>
        <v>226.50664160954096</v>
      </c>
    </row>
    <row r="11" spans="1:14" ht="12.75">
      <c r="A11" t="s">
        <v>49</v>
      </c>
      <c r="B11">
        <f t="shared" si="0"/>
        <v>354.34375</v>
      </c>
      <c r="C11">
        <v>7500</v>
      </c>
      <c r="D11">
        <v>34</v>
      </c>
      <c r="E11">
        <v>29.75</v>
      </c>
      <c r="G11">
        <v>11</v>
      </c>
      <c r="H11">
        <v>11.25</v>
      </c>
      <c r="J11">
        <v>20</v>
      </c>
      <c r="K11">
        <v>4</v>
      </c>
      <c r="L11">
        <f t="shared" si="1"/>
        <v>14.843962147967783</v>
      </c>
      <c r="M11" s="14">
        <f t="shared" si="2"/>
        <v>226.16495670808078</v>
      </c>
      <c r="N11" s="11">
        <f t="shared" si="4"/>
        <v>226.16495670808078</v>
      </c>
    </row>
    <row r="12" spans="1:14" ht="12.75">
      <c r="A12" t="s">
        <v>63</v>
      </c>
      <c r="B12">
        <f t="shared" si="0"/>
        <v>397.83500000000004</v>
      </c>
      <c r="C12">
        <v>8380</v>
      </c>
      <c r="D12">
        <v>38</v>
      </c>
      <c r="E12">
        <v>32.33</v>
      </c>
      <c r="G12">
        <v>11.58</v>
      </c>
      <c r="H12">
        <v>11</v>
      </c>
      <c r="J12">
        <v>20.75</v>
      </c>
      <c r="K12">
        <v>3</v>
      </c>
      <c r="L12">
        <f t="shared" si="1"/>
        <v>15.47883726288007</v>
      </c>
      <c r="M12" s="14">
        <f t="shared" si="2"/>
        <v>221.1832080054039</v>
      </c>
      <c r="N12" s="11">
        <f t="shared" si="4"/>
        <v>221.1832080054039</v>
      </c>
    </row>
    <row r="13" spans="1:14" ht="12.75">
      <c r="A13" t="s">
        <v>22</v>
      </c>
      <c r="B13">
        <f t="shared" si="0"/>
        <v>399.5625</v>
      </c>
      <c r="C13">
        <v>9000</v>
      </c>
      <c r="D13">
        <v>35.25</v>
      </c>
      <c r="E13">
        <v>31.5</v>
      </c>
      <c r="G13">
        <v>11.5</v>
      </c>
      <c r="H13">
        <v>12.5</v>
      </c>
      <c r="J13">
        <v>22.1666</v>
      </c>
      <c r="K13">
        <v>4</v>
      </c>
      <c r="L13">
        <f t="shared" si="1"/>
        <v>14.824329967432766</v>
      </c>
      <c r="M13" s="14">
        <f t="shared" si="2"/>
        <v>215.7784500075617</v>
      </c>
      <c r="N13" s="11">
        <f t="shared" si="4"/>
        <v>215.7784500075617</v>
      </c>
    </row>
    <row r="14" spans="1:14" ht="12.75">
      <c r="A14" t="s">
        <v>17</v>
      </c>
      <c r="B14">
        <f t="shared" si="0"/>
        <v>436.625</v>
      </c>
      <c r="C14">
        <v>10000</v>
      </c>
      <c r="D14">
        <v>35</v>
      </c>
      <c r="E14">
        <v>31.5</v>
      </c>
      <c r="G14">
        <v>13.25</v>
      </c>
      <c r="H14">
        <v>13</v>
      </c>
      <c r="J14">
        <v>22.8333</v>
      </c>
      <c r="K14">
        <v>4.1666</v>
      </c>
      <c r="L14">
        <f t="shared" si="1"/>
        <v>15.101652107194381</v>
      </c>
      <c r="M14" s="14">
        <f t="shared" si="2"/>
        <v>212.68289771478655</v>
      </c>
      <c r="N14" s="11">
        <f t="shared" si="4"/>
        <v>212.68289771478655</v>
      </c>
    </row>
    <row r="15" spans="1:14" ht="12.75">
      <c r="A15" t="s">
        <v>24</v>
      </c>
      <c r="B15">
        <f t="shared" si="0"/>
        <v>477.38473749999997</v>
      </c>
      <c r="C15">
        <v>11500</v>
      </c>
      <c r="D15">
        <v>40.75</v>
      </c>
      <c r="E15">
        <v>35.25</v>
      </c>
      <c r="G15">
        <v>12.8333</v>
      </c>
      <c r="H15">
        <v>12.25</v>
      </c>
      <c r="J15">
        <v>26.5</v>
      </c>
      <c r="K15">
        <v>3.9166</v>
      </c>
      <c r="L15">
        <f t="shared" si="1"/>
        <v>15.043872049805453</v>
      </c>
      <c r="M15" s="14">
        <f t="shared" si="2"/>
        <v>189.09356907883574</v>
      </c>
      <c r="N15" s="11">
        <f t="shared" si="4"/>
        <v>189.09356907883574</v>
      </c>
    </row>
    <row r="16" spans="1:14" ht="12.75">
      <c r="A16" t="s">
        <v>62</v>
      </c>
      <c r="B16">
        <f t="shared" si="0"/>
        <v>504.25</v>
      </c>
      <c r="C16">
        <v>11500</v>
      </c>
      <c r="D16">
        <v>41</v>
      </c>
      <c r="E16">
        <v>35</v>
      </c>
      <c r="G16">
        <v>13.5</v>
      </c>
      <c r="H16">
        <v>13</v>
      </c>
      <c r="J16">
        <v>23.25</v>
      </c>
      <c r="K16">
        <v>4.75</v>
      </c>
      <c r="L16">
        <f t="shared" si="1"/>
        <v>15.890479701635622</v>
      </c>
      <c r="M16" s="14">
        <f t="shared" si="2"/>
        <v>187.55906892146677</v>
      </c>
      <c r="N16" s="11">
        <f t="shared" si="4"/>
        <v>187.55906892146677</v>
      </c>
    </row>
    <row r="17" spans="1:14" ht="12.75">
      <c r="A17" t="s">
        <v>57</v>
      </c>
      <c r="B17">
        <f t="shared" si="0"/>
        <v>489.31679999999994</v>
      </c>
      <c r="C17">
        <v>10500</v>
      </c>
      <c r="D17">
        <v>40.42</v>
      </c>
      <c r="E17">
        <v>35.08</v>
      </c>
      <c r="G17">
        <v>13.58</v>
      </c>
      <c r="H17">
        <v>12.25</v>
      </c>
      <c r="J17">
        <v>24.1666</v>
      </c>
      <c r="K17">
        <v>4.5</v>
      </c>
      <c r="L17">
        <f t="shared" si="1"/>
        <v>16.383018301066944</v>
      </c>
      <c r="M17" s="14">
        <f t="shared" si="2"/>
        <v>183.8267591497384</v>
      </c>
      <c r="N17" s="11">
        <f aca="true" t="shared" si="5" ref="N17:N22">M17+O17+P17+Q17+R17+S17+T17+U17+V17+W17+X17+Y17+Z17+AA17+AB17+AC17+AD17+AE17+AF17+AG17+AH17</f>
        <v>183.8267591497384</v>
      </c>
    </row>
    <row r="18" spans="1:14" ht="12.75">
      <c r="A18" t="s">
        <v>54</v>
      </c>
      <c r="B18">
        <f t="shared" si="0"/>
        <v>504.25</v>
      </c>
      <c r="C18">
        <v>11750</v>
      </c>
      <c r="D18">
        <v>41</v>
      </c>
      <c r="E18">
        <v>35</v>
      </c>
      <c r="G18">
        <v>13.5</v>
      </c>
      <c r="H18">
        <v>13</v>
      </c>
      <c r="J18">
        <v>24.1666</v>
      </c>
      <c r="K18">
        <v>4.9166</v>
      </c>
      <c r="L18">
        <f t="shared" si="1"/>
        <v>15.664500481074525</v>
      </c>
      <c r="M18" s="14">
        <f t="shared" si="2"/>
        <v>184.0741568480863</v>
      </c>
      <c r="N18" s="11">
        <f t="shared" si="5"/>
        <v>184.0741568480863</v>
      </c>
    </row>
    <row r="19" spans="1:14" ht="12.75">
      <c r="A19" t="s">
        <v>52</v>
      </c>
      <c r="B19">
        <f t="shared" si="0"/>
        <v>538.5</v>
      </c>
      <c r="C19">
        <v>13300</v>
      </c>
      <c r="D19">
        <v>43</v>
      </c>
      <c r="E19">
        <v>37</v>
      </c>
      <c r="G19">
        <v>13</v>
      </c>
      <c r="H19">
        <v>14</v>
      </c>
      <c r="J19">
        <v>24.5</v>
      </c>
      <c r="K19">
        <v>4.8333</v>
      </c>
      <c r="L19">
        <f t="shared" si="1"/>
        <v>15.403392338012035</v>
      </c>
      <c r="M19" s="14">
        <f t="shared" si="2"/>
        <v>180.26837687946647</v>
      </c>
      <c r="N19" s="11">
        <f t="shared" si="5"/>
        <v>180.26837687946647</v>
      </c>
    </row>
    <row r="20" spans="1:14" ht="12.75">
      <c r="A20" t="s">
        <v>65</v>
      </c>
      <c r="B20">
        <f t="shared" si="0"/>
        <v>605.75</v>
      </c>
      <c r="C20">
        <v>16000</v>
      </c>
      <c r="D20">
        <v>42</v>
      </c>
      <c r="E20">
        <v>36</v>
      </c>
      <c r="F20">
        <v>23</v>
      </c>
      <c r="G20">
        <v>13.75</v>
      </c>
      <c r="H20">
        <v>12.5</v>
      </c>
      <c r="I20">
        <v>8</v>
      </c>
      <c r="J20">
        <v>27</v>
      </c>
      <c r="K20">
        <v>5</v>
      </c>
      <c r="L20">
        <f t="shared" si="1"/>
        <v>15.320233234802537</v>
      </c>
      <c r="M20" s="14">
        <f t="shared" si="2"/>
        <v>166.81770276856486</v>
      </c>
      <c r="N20" s="11">
        <f t="shared" si="5"/>
        <v>166.81770276856486</v>
      </c>
    </row>
    <row r="21" spans="1:14" ht="12.75">
      <c r="A21" t="s">
        <v>53</v>
      </c>
      <c r="B21">
        <f t="shared" si="0"/>
        <v>621.5</v>
      </c>
      <c r="C21">
        <v>16000</v>
      </c>
      <c r="D21">
        <v>42</v>
      </c>
      <c r="E21">
        <v>37</v>
      </c>
      <c r="G21">
        <v>15.5</v>
      </c>
      <c r="H21">
        <v>16</v>
      </c>
      <c r="J21">
        <v>27</v>
      </c>
      <c r="K21">
        <v>5</v>
      </c>
      <c r="L21">
        <f t="shared" si="1"/>
        <v>15.718571944580729</v>
      </c>
      <c r="M21" s="14">
        <f t="shared" si="2"/>
        <v>174.01823122134903</v>
      </c>
      <c r="N21" s="11">
        <f t="shared" si="5"/>
        <v>174.01823122134903</v>
      </c>
    </row>
    <row r="22" spans="1:14" ht="12.75">
      <c r="A22" t="s">
        <v>18</v>
      </c>
      <c r="B22">
        <f t="shared" si="0"/>
        <v>561.15625</v>
      </c>
      <c r="C22">
        <v>13300</v>
      </c>
      <c r="D22">
        <v>44.75</v>
      </c>
      <c r="E22">
        <v>39</v>
      </c>
      <c r="G22">
        <v>13.75</v>
      </c>
      <c r="H22">
        <v>13</v>
      </c>
      <c r="J22">
        <v>24.5</v>
      </c>
      <c r="K22">
        <v>4.8333</v>
      </c>
      <c r="L22">
        <f t="shared" si="1"/>
        <v>16.05145753329167</v>
      </c>
      <c r="M22" s="14">
        <f t="shared" si="2"/>
        <v>169.75975262651224</v>
      </c>
      <c r="N22" s="11">
        <f t="shared" si="5"/>
        <v>169.75975262651224</v>
      </c>
    </row>
    <row r="23" spans="1:14" ht="12.75">
      <c r="A23" t="s">
        <v>64</v>
      </c>
      <c r="B23">
        <f aca="true" t="shared" si="6" ref="B23:B28">0.5*(D23*G23)+0.5*(E23*H23)+0.5*(F23*I23)</f>
        <v>779.5887500000001</v>
      </c>
      <c r="C23">
        <v>19500</v>
      </c>
      <c r="D23">
        <v>48.75</v>
      </c>
      <c r="E23">
        <v>43.25</v>
      </c>
      <c r="G23">
        <v>17.46</v>
      </c>
      <c r="H23">
        <v>16.37</v>
      </c>
      <c r="J23">
        <v>30</v>
      </c>
      <c r="K23">
        <v>5.666</v>
      </c>
      <c r="L23">
        <f>B23/((C23/64)^0.666)</f>
        <v>17.282969949724546</v>
      </c>
      <c r="M23" s="14">
        <f>610-8.36*(B23/C23^0.333)+0.0000511*(B23^2)-55*(E23/(G23+H23))-30.8*(J23^0.5)-602*(K23^2/B23)</f>
        <v>134.31755124410813</v>
      </c>
      <c r="N23" s="11">
        <f aca="true" t="shared" si="7" ref="N23:N29">M23+O23+P23+Q23+R23+S23+T23+U23+V23+W23+X23+Y23+Z23+AA23+AB23+AC23+AD23+AE23+AF23+AG23+AH23</f>
        <v>134.31755124410813</v>
      </c>
    </row>
    <row r="24" spans="1:14" ht="12.75">
      <c r="A24" t="s">
        <v>70</v>
      </c>
      <c r="B24">
        <f>0.5*(D24*G24)+0.5*(E24*H24)+0.5*(F24*I24)</f>
        <v>935</v>
      </c>
      <c r="C24" s="18">
        <v>24000</v>
      </c>
      <c r="D24">
        <v>52</v>
      </c>
      <c r="E24">
        <v>46</v>
      </c>
      <c r="F24">
        <v>29.5</v>
      </c>
      <c r="G24">
        <v>18.25</v>
      </c>
      <c r="H24">
        <v>14.25</v>
      </c>
      <c r="I24">
        <v>9</v>
      </c>
      <c r="J24">
        <v>33.5</v>
      </c>
      <c r="K24">
        <v>6.25</v>
      </c>
      <c r="L24">
        <f>B24/((C24/64)^0.666)</f>
        <v>18.0512294492729</v>
      </c>
      <c r="M24" s="14">
        <f>610-8.36*(B24/C24^0.333)+0.0000511*(B24^2)-55*(E24/(G24+H24))-30.8*(J24^0.5)-602*(K24^2/B24)</f>
        <v>101.5094952920314</v>
      </c>
      <c r="N24" s="11">
        <f>M24+O24+P24+Q24+R24+S24+T24+U24+V24+W24+X24+Y24+Z24+AA24+AB24+AC24+AD24+AE24+AF24+AG24+AH24</f>
        <v>101.5094952920314</v>
      </c>
    </row>
    <row r="25" spans="1:14" ht="12.75">
      <c r="A25" t="s">
        <v>66</v>
      </c>
      <c r="B25">
        <f t="shared" si="6"/>
        <v>376.79999999999995</v>
      </c>
      <c r="C25">
        <v>7500</v>
      </c>
      <c r="D25">
        <v>36</v>
      </c>
      <c r="E25">
        <v>32</v>
      </c>
      <c r="G25">
        <v>11.6</v>
      </c>
      <c r="H25">
        <v>10.5</v>
      </c>
      <c r="J25">
        <v>24.5</v>
      </c>
      <c r="K25">
        <v>4.833</v>
      </c>
      <c r="L25">
        <f>B25/((C25/64)^0.666)</f>
        <v>15.784686303495574</v>
      </c>
      <c r="M25" s="14">
        <f>610-8.36*(B25/C25^0.333)+0.0000511*(B25^2)-55*(E25/(G25+H25))-30.8*(J25^0.5)-602*(K25^2/B25)</f>
        <v>186.44000694544442</v>
      </c>
      <c r="N25" s="11">
        <f t="shared" si="7"/>
        <v>186.44000694544442</v>
      </c>
    </row>
    <row r="26" spans="1:14" ht="12.75">
      <c r="A26" t="s">
        <v>67</v>
      </c>
      <c r="B26">
        <f t="shared" si="6"/>
        <v>376.79999999999995</v>
      </c>
      <c r="C26">
        <v>7700</v>
      </c>
      <c r="D26">
        <v>36</v>
      </c>
      <c r="E26">
        <v>32</v>
      </c>
      <c r="G26">
        <v>11.6</v>
      </c>
      <c r="H26">
        <v>10.5</v>
      </c>
      <c r="J26">
        <v>24.666</v>
      </c>
      <c r="K26">
        <v>4.833</v>
      </c>
      <c r="L26">
        <f>B26/((C26/64)^0.666)</f>
        <v>15.510433420732385</v>
      </c>
      <c r="M26" s="14">
        <f>610-8.36*(B26/C26^0.333)+0.0000511*(B26^2)-55*(E26/(G26+H26))-30.8*(J26^0.5)-602*(K26^2/B26)</f>
        <v>187.33274266543296</v>
      </c>
      <c r="N26" s="11">
        <f t="shared" si="7"/>
        <v>187.33274266543296</v>
      </c>
    </row>
    <row r="27" spans="1:14" ht="12.75">
      <c r="A27" t="s">
        <v>68</v>
      </c>
      <c r="B27">
        <f t="shared" si="6"/>
        <v>554.34375</v>
      </c>
      <c r="C27">
        <v>15930</v>
      </c>
      <c r="D27">
        <v>42.75</v>
      </c>
      <c r="E27">
        <v>37</v>
      </c>
      <c r="G27">
        <v>14.25</v>
      </c>
      <c r="H27">
        <v>13.5</v>
      </c>
      <c r="J27">
        <v>27.25</v>
      </c>
      <c r="K27">
        <v>5.625</v>
      </c>
      <c r="L27">
        <f>B27/((C27/64)^0.666)</f>
        <v>14.061100469915326</v>
      </c>
      <c r="M27" s="14">
        <f>610-8.36*(B27/C27^0.333)+0.0000511*(B27^2)-55*(E27/(G27+H27))-30.8*(J27^0.5)-602*(K27^2/B27)</f>
        <v>172.4512335350911</v>
      </c>
      <c r="N27" s="11">
        <f t="shared" si="7"/>
        <v>172.4512335350911</v>
      </c>
    </row>
    <row r="28" spans="1:14" ht="12.75">
      <c r="A28" t="s">
        <v>69</v>
      </c>
      <c r="B28">
        <f t="shared" si="6"/>
        <v>747.84375</v>
      </c>
      <c r="D28">
        <v>52</v>
      </c>
      <c r="E28">
        <v>44.75</v>
      </c>
      <c r="G28">
        <v>16.5</v>
      </c>
      <c r="H28">
        <v>14.25</v>
      </c>
      <c r="M28" s="14"/>
      <c r="N28" s="11">
        <f t="shared" si="7"/>
        <v>0</v>
      </c>
    </row>
    <row r="29" spans="13:14" ht="13.5" thickBot="1">
      <c r="M29" s="14"/>
      <c r="N29" s="11">
        <f t="shared" si="7"/>
        <v>0</v>
      </c>
    </row>
    <row r="30" spans="1:34" ht="13.5" thickTop="1">
      <c r="A30" s="12" t="s">
        <v>16</v>
      </c>
      <c r="B30" s="12">
        <f>0.5*(D30*G30)+0.5*(E30*H30)+0.5*(F30*I30)</f>
        <v>504.25</v>
      </c>
      <c r="C30" s="12">
        <v>11750</v>
      </c>
      <c r="D30" s="12">
        <v>41</v>
      </c>
      <c r="E30" s="12">
        <v>35</v>
      </c>
      <c r="F30" s="12"/>
      <c r="G30" s="12">
        <v>13.5</v>
      </c>
      <c r="H30" s="12">
        <v>13</v>
      </c>
      <c r="I30" s="12"/>
      <c r="J30" s="12">
        <v>24.1666</v>
      </c>
      <c r="K30" s="12">
        <v>4.9166</v>
      </c>
      <c r="L30" s="12">
        <f>B30/((C30/64)^0.666)</f>
        <v>15.664500481074525</v>
      </c>
      <c r="M30" s="15">
        <f>610-8.36*(B30/C30^0.333)+0.0000511*(B30^2)-55*(E30/(G30+H30))-30.8*(J30^0.5)-602*(K30^2/B30)</f>
        <v>184.0741568480863</v>
      </c>
      <c r="N30" s="16">
        <f>M30+O30+P30+Q30+R30+S30+T30+U30+V30+W30+X30+Y30+Z30+AA30+AB30+AC30+AD30+AE30+AF30+AG30+AH30</f>
        <v>211.0741568480863</v>
      </c>
      <c r="O30" s="12">
        <v>3</v>
      </c>
      <c r="P30" s="12"/>
      <c r="Q30" s="12"/>
      <c r="R30" s="12"/>
      <c r="S30" s="12"/>
      <c r="T30" s="12"/>
      <c r="U30" s="12">
        <v>3</v>
      </c>
      <c r="V30" s="12"/>
      <c r="W30" s="12"/>
      <c r="X30" s="12"/>
      <c r="Y30" s="12">
        <v>12</v>
      </c>
      <c r="Z30" s="12"/>
      <c r="AA30" s="12"/>
      <c r="AB30" s="12"/>
      <c r="AC30" s="12"/>
      <c r="AD30" s="12"/>
      <c r="AE30" s="12"/>
      <c r="AF30" s="12"/>
      <c r="AG30" s="12">
        <v>9</v>
      </c>
      <c r="AH30" s="12"/>
    </row>
    <row r="31" spans="1:33" ht="12.75">
      <c r="A31" t="s">
        <v>58</v>
      </c>
      <c r="B31">
        <f>0.5*(D31*G31)+0.5*(E31*H31)+0.5*(F31*I31)</f>
        <v>489.31679999999994</v>
      </c>
      <c r="C31">
        <v>10500</v>
      </c>
      <c r="D31">
        <v>40.42</v>
      </c>
      <c r="E31">
        <v>35.08</v>
      </c>
      <c r="G31">
        <v>13.58</v>
      </c>
      <c r="H31">
        <v>12.25</v>
      </c>
      <c r="J31">
        <v>24.1666</v>
      </c>
      <c r="K31">
        <v>4.5</v>
      </c>
      <c r="L31">
        <f>B31/((C31/64)^0.666)</f>
        <v>16.383018301066944</v>
      </c>
      <c r="M31" s="14">
        <f>610-8.36*(B31/C31^0.333)+0.0000511*(B31^2)-55*(E31/(G31+H31))-30.8*(J31^0.5)-602*(K31^2/B31)</f>
        <v>183.8267591497384</v>
      </c>
      <c r="N31" s="16">
        <f>M31+O31+P31+Q31+R31+S31+T31+U31+V31+W31+X31+Y31+Z31+AA31+AB31+AC31+AD31+AE31+AF31+AG31+AH31</f>
        <v>192.8267591497384</v>
      </c>
      <c r="AG31">
        <v>9</v>
      </c>
    </row>
    <row r="32" spans="1:30" ht="12.75">
      <c r="A32" t="s">
        <v>59</v>
      </c>
      <c r="B32">
        <f>0.5*(D32*G32)+0.5*(E32*H32)+0.5*(F32*I32)</f>
        <v>621.5</v>
      </c>
      <c r="C32">
        <v>16000</v>
      </c>
      <c r="D32">
        <v>42</v>
      </c>
      <c r="E32">
        <v>37</v>
      </c>
      <c r="G32">
        <v>15.5</v>
      </c>
      <c r="H32">
        <v>16</v>
      </c>
      <c r="J32">
        <v>27</v>
      </c>
      <c r="K32">
        <v>5</v>
      </c>
      <c r="L32">
        <f>B32/((C32/64)^0.666)</f>
        <v>15.718571944580729</v>
      </c>
      <c r="M32" s="14">
        <f>610-8.36*(B32/C32^0.333)+0.0000511*(B32^2)-55*(E32/(G32+H32))-30.8*(J32^0.5)-602*(K32^2/B32)</f>
        <v>174.01823122134903</v>
      </c>
      <c r="N32" s="16">
        <f>M32+O32+P32+Q32+R32+S32+T32+U32+V32+W32+X32+Y32+Z32+AA32+AB32+AC32+AD32+AE32+AF32+AG32+AH32</f>
        <v>183.01823122134903</v>
      </c>
      <c r="O32">
        <v>3</v>
      </c>
      <c r="U32">
        <v>3</v>
      </c>
      <c r="AD32">
        <v>3</v>
      </c>
    </row>
    <row r="33" spans="1:25" ht="12.75">
      <c r="A33" t="s">
        <v>60</v>
      </c>
      <c r="B33">
        <f>0.5*(D33*G33)+0.5*(E33*H33)+0.5*(F33*I33)</f>
        <v>436.625</v>
      </c>
      <c r="C33">
        <v>10000</v>
      </c>
      <c r="D33">
        <v>35</v>
      </c>
      <c r="E33">
        <v>31.5</v>
      </c>
      <c r="G33">
        <v>13.25</v>
      </c>
      <c r="H33">
        <v>13</v>
      </c>
      <c r="J33">
        <v>22.8333</v>
      </c>
      <c r="K33">
        <v>4.1666</v>
      </c>
      <c r="L33">
        <f>B33/((C33/64)^0.666)</f>
        <v>15.101652107194381</v>
      </c>
      <c r="M33" s="14">
        <f>610-8.36*(B33/C33^0.333)+0.0000511*(B33^2)-55*(E33/(G33+H33))-30.8*(J33^0.5)-602*(K33^2/B33)</f>
        <v>212.68289771478655</v>
      </c>
      <c r="N33" s="16">
        <f>M33+O33+P33+Q33+R33+S33+T33+U33+V33+W33+X33+Y33+Z33+AA33+AB33+AC33+AD33+AE33+AF33+AG33+AH33</f>
        <v>230.68289771478655</v>
      </c>
      <c r="O33">
        <v>3</v>
      </c>
      <c r="U33">
        <v>3</v>
      </c>
      <c r="Y33">
        <v>12</v>
      </c>
    </row>
  </sheetData>
  <sheetProtection/>
  <mergeCells count="7">
    <mergeCell ref="AE2:AH2"/>
    <mergeCell ref="A2:M2"/>
    <mergeCell ref="O2:Q2"/>
    <mergeCell ref="A1:M1"/>
    <mergeCell ref="R2:U2"/>
    <mergeCell ref="V2:W2"/>
    <mergeCell ref="Y2:A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18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PHRF of New England - Adjustments</dc:title>
  <dc:subject/>
  <dc:creator>Cathy Monaghan</dc:creator>
  <cp:keywords/>
  <dc:description/>
  <cp:lastModifiedBy>Catherine Monaghan</cp:lastModifiedBy>
  <dcterms:created xsi:type="dcterms:W3CDTF">2002-06-27T14:48:52Z</dcterms:created>
  <dcterms:modified xsi:type="dcterms:W3CDTF">2009-10-20T20:59:53Z</dcterms:modified>
  <cp:category/>
  <cp:version/>
  <cp:contentType/>
  <cp:contentStatus/>
</cp:coreProperties>
</file>